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9c\AC\Temp\"/>
    </mc:Choice>
  </mc:AlternateContent>
  <xr:revisionPtr revIDLastSave="0" documentId="8_{76BF0C42-063A-4835-8FCB-0BBBCAF8B68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ample_January - December 2021" sheetId="8" r:id="rId1"/>
  </sheets>
  <definedNames>
    <definedName name="do">'Sample_January - December 2021'!$R$2</definedName>
    <definedName name="eu">'Sample_January - December 2021'!$R$6</definedName>
    <definedName name="_xlnm.Print_Area" localSheetId="0">'Sample_January - December 2021'!$A$1:$O$65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9" i="8" l="1"/>
  <c r="O48" i="8"/>
  <c r="O53" i="8"/>
  <c r="N29" i="8"/>
  <c r="C60" i="8"/>
  <c r="D60" i="8"/>
  <c r="E60" i="8"/>
  <c r="F60" i="8"/>
  <c r="G60" i="8"/>
  <c r="H60" i="8"/>
  <c r="I60" i="8"/>
  <c r="J60" i="8"/>
  <c r="K60" i="8"/>
  <c r="L60" i="8"/>
  <c r="M60" i="8"/>
  <c r="O29" i="8"/>
  <c r="O41" i="8"/>
  <c r="O40" i="8"/>
  <c r="O34" i="8"/>
  <c r="O32" i="8"/>
  <c r="O59" i="8"/>
  <c r="O18" i="8"/>
  <c r="O19" i="8"/>
  <c r="O23" i="8"/>
  <c r="O24" i="8"/>
  <c r="O25" i="8"/>
  <c r="O28" i="8"/>
  <c r="B44" i="8"/>
  <c r="D38" i="8"/>
  <c r="N54" i="8"/>
  <c r="L19" i="8"/>
  <c r="L23" i="8"/>
  <c r="L24" i="8"/>
  <c r="L25" i="8"/>
  <c r="L28" i="8"/>
  <c r="N20" i="8"/>
  <c r="N21" i="8"/>
  <c r="N59" i="8"/>
  <c r="N60" i="8"/>
  <c r="B46" i="8"/>
  <c r="B60" i="8"/>
  <c r="B63" i="8"/>
  <c r="O54" i="8"/>
  <c r="O60" i="8"/>
</calcChain>
</file>

<file path=xl/sharedStrings.xml><?xml version="1.0" encoding="utf-8"?>
<sst xmlns="http://schemas.openxmlformats.org/spreadsheetml/2006/main" count="79" uniqueCount="73">
  <si>
    <t>Department of Science and Technology</t>
  </si>
  <si>
    <t>Philippine Council for Industry, Energy and Emerging Technology Research and Development</t>
  </si>
  <si>
    <t>Project Line-Item Budget</t>
  </si>
  <si>
    <t>CASH PROGRAM</t>
  </si>
  <si>
    <t>CY 2021</t>
  </si>
  <si>
    <t xml:space="preserve">Period Covered: </t>
  </si>
  <si>
    <t>(indicate the exact start and end date of implementation and also the current year of implementation, if it is multi-year project e.g. January 1, 2021 - December 31, 2021 / Year 1 of 2)</t>
  </si>
  <si>
    <t>Project Duration: Y1 of 2 years (24 months)</t>
  </si>
  <si>
    <t>(if any, otherwise, remove this row)</t>
  </si>
  <si>
    <t xml:space="preserve">Program Title: </t>
  </si>
  <si>
    <t xml:space="preserve">Project Title: </t>
  </si>
  <si>
    <t xml:space="preserve">Project Leader: </t>
  </si>
  <si>
    <t xml:space="preserve">Implementing Agency:  </t>
  </si>
  <si>
    <t>ITEM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</si>
  <si>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</si>
  <si>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</si>
  <si>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</si>
  <si>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</si>
  <si>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</si>
  <si>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</si>
  <si>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</si>
  <si>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</si>
  <si>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</si>
  <si>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</si>
  <si>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</si>
  <si>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</si>
  <si>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1</t>
  </si>
  <si>
    <t>Agency Counterpart</t>
  </si>
  <si>
    <t>PCIEERD</t>
  </si>
  <si>
    <t>I.PERSONNEL SERVICES (PS)</t>
  </si>
  <si>
    <t xml:space="preserve">   A. Direct Cost</t>
  </si>
  <si>
    <r>
      <t xml:space="preserve">  </t>
    </r>
    <r>
      <rPr>
        <b/>
        <i/>
        <sz val="11"/>
        <rFont val="Arial"/>
        <family val="2"/>
      </rPr>
      <t xml:space="preserve"> Salary/Wages</t>
    </r>
  </si>
  <si>
    <t xml:space="preserve">(4) Science Research Specialist II @ P38,118/mo x 12 mos. </t>
  </si>
  <si>
    <t xml:space="preserve">          (1)  Project Development Officer I @ P24,214.80/mo x 12 mos.</t>
  </si>
  <si>
    <t>(1) Project Leader (20% salary)</t>
  </si>
  <si>
    <t>(5) Project Staff Level 2 (20% salary)</t>
  </si>
  <si>
    <t xml:space="preserve">     Honoraria: </t>
  </si>
  <si>
    <t>(1) Project Leader/Program Leader @ P8800/mo</t>
  </si>
  <si>
    <t>(5) Project Staff  3 @ P7500/mo</t>
  </si>
  <si>
    <t>(2) Consultants @ 1 consulatation/month @ P3000/meeing</t>
  </si>
  <si>
    <r>
      <t xml:space="preserve">   B. Indirect Cost </t>
    </r>
    <r>
      <rPr>
        <b/>
        <sz val="10"/>
        <color indexed="10"/>
        <rFont val="Arial"/>
        <family val="2"/>
      </rPr>
      <t/>
    </r>
  </si>
  <si>
    <t xml:space="preserve">  Implementing Agency </t>
  </si>
  <si>
    <t>(3) Project Support Staff Level 2 (1,500/quarter)</t>
  </si>
  <si>
    <t xml:space="preserve">                                                                                           SUBTOTAL PS   </t>
  </si>
  <si>
    <t>II. MAINTENANCE AND OTHER OPERATING EXPENSES (MOOE)</t>
  </si>
  <si>
    <r>
      <t xml:space="preserve">  </t>
    </r>
    <r>
      <rPr>
        <b/>
        <i/>
        <sz val="11"/>
        <rFont val="Arial"/>
        <family val="2"/>
      </rPr>
      <t xml:space="preserve"> Supplies and Materials Expense</t>
    </r>
  </si>
  <si>
    <r>
      <t xml:space="preserve">  </t>
    </r>
    <r>
      <rPr>
        <b/>
        <i/>
        <sz val="11"/>
        <rFont val="Arial"/>
        <family val="2"/>
      </rPr>
      <t xml:space="preserve"> Communication Expenses</t>
    </r>
  </si>
  <si>
    <r>
      <t xml:space="preserve">  </t>
    </r>
    <r>
      <rPr>
        <b/>
        <i/>
        <sz val="11"/>
        <rFont val="Arial"/>
        <family val="2"/>
      </rPr>
      <t>Utilities Expenses (Electricity , Water, and Gas) and Research Space</t>
    </r>
  </si>
  <si>
    <r>
      <t xml:space="preserve">  </t>
    </r>
    <r>
      <rPr>
        <b/>
        <i/>
        <sz val="11"/>
        <rFont val="Arial"/>
        <family val="2"/>
      </rPr>
      <t xml:space="preserve"> Travel expenses ( Local and International Conferences)</t>
    </r>
  </si>
  <si>
    <t xml:space="preserve">             Conference</t>
  </si>
  <si>
    <t>Other Maintenance and operating expense</t>
  </si>
  <si>
    <t xml:space="preserve">     Transportation and delivery</t>
  </si>
  <si>
    <t xml:space="preserve">     Representation</t>
  </si>
  <si>
    <t>Professional Services</t>
  </si>
  <si>
    <r>
      <t xml:space="preserve"> 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Professional Services</t>
    </r>
  </si>
  <si>
    <t xml:space="preserve"> 1 Software Developers/Programmers (@ Php50,000 each)</t>
  </si>
  <si>
    <t xml:space="preserve"> 1 Hardware Developers/Programmers (@ Php50,000 each)</t>
  </si>
  <si>
    <t>Hardware Fabrication Services</t>
  </si>
  <si>
    <t>Taxes, Insurance premiums and other services</t>
  </si>
  <si>
    <t xml:space="preserve">  Taxes, Duties and license</t>
  </si>
  <si>
    <t xml:space="preserve">  Insurance expense</t>
  </si>
  <si>
    <t xml:space="preserve">   B. Indirect Cost </t>
  </si>
  <si>
    <t>Implementing Agency</t>
  </si>
  <si>
    <t>Supplies and materials expense</t>
  </si>
  <si>
    <t xml:space="preserve">                                                                                           SUBTOTAL MOOE   </t>
  </si>
  <si>
    <t>III. EQUIPMENT OUTLAY (EO)</t>
  </si>
  <si>
    <t>1  Laptop with latest Microsoft Windows  with  Office Software</t>
  </si>
  <si>
    <t>5 Desktops at P100,000</t>
  </si>
  <si>
    <t>1 Single PC GIS Software</t>
  </si>
  <si>
    <t xml:space="preserve">                                                                                           SUBTOTAL EO   </t>
  </si>
  <si>
    <t xml:space="preserve">                                                                                          GRAND TOTAL  </t>
  </si>
  <si>
    <t>JAN-DEC 2021</t>
  </si>
  <si>
    <t>GRAND TOTAL 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</si>
</sst>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2">
    <font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/>
  </cellStyleXfs>
  <cellXfs count="69">
    <xf numFmtId="0" fontId="0" fillId="0" borderId="0" xfId="0"/>
    <xf numFmtId="0" fontId="4" fillId="0" borderId="0" xfId="0" applyFont="1"/>
    <xf numFmtId="0" fontId="4" fillId="2" borderId="0" xfId="0" applyFont="1" applyFill="1"/>
    <xf numFmtId="0" fontId="3" fillId="0" borderId="0" xfId="0" applyFont="1"/>
    <xf numFmtId="0" fontId="3" fillId="0" borderId="0" xfId="0" applyFont="1" applyAlignment="1">
      <alignment horizontal="center" wrapText="1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 wrapText="1" indent="3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164" fontId="4" fillId="0" borderId="0" xfId="2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164" fontId="3" fillId="0" borderId="0" xfId="2" applyFont="1"/>
    <xf numFmtId="164" fontId="4" fillId="0" borderId="0" xfId="2" applyFont="1"/>
    <xf numFmtId="164" fontId="7" fillId="0" borderId="0" xfId="2"/>
    <xf numFmtId="0" fontId="3" fillId="0" borderId="0" xfId="0" applyFont="1" applyAlignment="1">
      <alignment horizontal="center"/>
    </xf>
    <xf numFmtId="43" fontId="3" fillId="0" borderId="0" xfId="1" applyFont="1" applyBorder="1" applyAlignment="1">
      <alignment horizontal="center" wrapText="1"/>
    </xf>
    <xf numFmtId="43" fontId="4" fillId="0" borderId="0" xfId="1" applyFont="1" applyBorder="1"/>
    <xf numFmtId="43" fontId="3" fillId="0" borderId="0" xfId="1" applyFont="1" applyBorder="1" applyAlignment="1">
      <alignment wrapText="1"/>
    </xf>
    <xf numFmtId="43" fontId="5" fillId="0" borderId="0" xfId="1" applyFont="1" applyBorder="1" applyAlignment="1">
      <alignment wrapText="1"/>
    </xf>
    <xf numFmtId="43" fontId="3" fillId="0" borderId="0" xfId="1" applyFont="1" applyFill="1" applyBorder="1" applyAlignment="1">
      <alignment wrapText="1"/>
    </xf>
    <xf numFmtId="43" fontId="4" fillId="0" borderId="0" xfId="1" applyFont="1" applyFill="1" applyBorder="1" applyAlignment="1">
      <alignment horizontal="left" wrapText="1" indent="3"/>
    </xf>
    <xf numFmtId="43" fontId="6" fillId="0" borderId="0" xfId="1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wrapText="1"/>
    </xf>
    <xf numFmtId="43" fontId="3" fillId="0" borderId="0" xfId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horizontal="left" vertical="center" wrapText="1"/>
    </xf>
    <xf numFmtId="43" fontId="4" fillId="0" borderId="0" xfId="1" applyFont="1" applyFill="1" applyBorder="1" applyAlignment="1">
      <alignment wrapText="1"/>
    </xf>
    <xf numFmtId="43" fontId="4" fillId="0" borderId="0" xfId="1" applyFont="1" applyFill="1" applyBorder="1"/>
    <xf numFmtId="43" fontId="4" fillId="0" borderId="0" xfId="1" applyFont="1" applyBorder="1" applyAlignment="1">
      <alignment horizontal="center"/>
    </xf>
    <xf numFmtId="43" fontId="3" fillId="0" borderId="0" xfId="1" applyFont="1" applyBorder="1"/>
    <xf numFmtId="43" fontId="7" fillId="0" borderId="0" xfId="1" applyFont="1" applyBorder="1"/>
    <xf numFmtId="43" fontId="4" fillId="0" borderId="0" xfId="1" applyFont="1" applyBorder="1" applyAlignment="1">
      <alignment horizontal="right"/>
    </xf>
    <xf numFmtId="43" fontId="9" fillId="0" borderId="0" xfId="1" applyFont="1" applyFill="1" applyBorder="1" applyAlignment="1">
      <alignment wrapText="1"/>
    </xf>
    <xf numFmtId="43" fontId="4" fillId="0" borderId="0" xfId="1" applyFont="1" applyFill="1" applyBorder="1" applyAlignment="1">
      <alignment horizontal="left" vertical="center"/>
    </xf>
    <xf numFmtId="0" fontId="6" fillId="0" borderId="0" xfId="0" applyFont="1"/>
    <xf numFmtId="43" fontId="4" fillId="0" borderId="0" xfId="1" applyFont="1" applyBorder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/>
    </xf>
    <xf numFmtId="49" fontId="3" fillId="0" borderId="0" xfId="1" applyNumberFormat="1" applyFont="1" applyBorder="1" applyAlignment="1">
      <alignment horizontal="center" vertical="center"/>
    </xf>
    <xf numFmtId="43" fontId="4" fillId="0" borderId="0" xfId="0" applyNumberFormat="1" applyFont="1"/>
    <xf numFmtId="43" fontId="5" fillId="0" borderId="0" xfId="0" applyNumberFormat="1" applyFont="1" applyAlignment="1">
      <alignment wrapText="1"/>
    </xf>
    <xf numFmtId="43" fontId="4" fillId="3" borderId="0" xfId="1" applyFont="1" applyFill="1" applyBorder="1" applyAlignment="1">
      <alignment horizontal="center" wrapText="1"/>
    </xf>
    <xf numFmtId="43" fontId="4" fillId="3" borderId="0" xfId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 wrapText="1"/>
    </xf>
    <xf numFmtId="43" fontId="10" fillId="0" borderId="0" xfId="0" applyNumberFormat="1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7" fillId="0" borderId="0" xfId="2" applyAlignment="1">
      <alignment vertical="center"/>
    </xf>
    <xf numFmtId="0" fontId="3" fillId="4" borderId="0" xfId="0" applyFont="1" applyFill="1" applyAlignment="1">
      <alignment horizontal="left" wrapText="1"/>
    </xf>
    <xf numFmtId="43" fontId="3" fillId="4" borderId="0" xfId="1" applyFont="1" applyFill="1" applyBorder="1" applyAlignment="1">
      <alignment horizontal="left" wrapText="1"/>
    </xf>
    <xf numFmtId="43" fontId="3" fillId="4" borderId="0" xfId="1" applyFont="1" applyFill="1" applyBorder="1" applyAlignment="1">
      <alignment horizontal="center"/>
    </xf>
    <xf numFmtId="43" fontId="3" fillId="4" borderId="0" xfId="1" applyFont="1" applyFill="1" applyBorder="1" applyAlignment="1">
      <alignment horizontal="center" wrapText="1"/>
    </xf>
    <xf numFmtId="0" fontId="3" fillId="4" borderId="0" xfId="0" applyFont="1" applyFill="1" applyAlignment="1">
      <alignment horizontal="left"/>
    </xf>
    <xf numFmtId="43" fontId="3" fillId="4" borderId="0" xfId="1" applyFont="1" applyFill="1" applyBorder="1" applyAlignment="1">
      <alignment horizontal="left"/>
    </xf>
    <xf numFmtId="43" fontId="3" fillId="4" borderId="0" xfId="0" applyNumberFormat="1" applyFont="1" applyFill="1" applyAlignment="1">
      <alignment horizontal="left" wrapText="1"/>
    </xf>
    <xf numFmtId="43" fontId="5" fillId="4" borderId="0" xfId="1" applyFont="1" applyFill="1" applyBorder="1" applyAlignment="1">
      <alignment horizontal="center"/>
    </xf>
    <xf numFmtId="43" fontId="5" fillId="4" borderId="0" xfId="1" applyFont="1" applyFill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7" fillId="0" borderId="0" xfId="2" applyAlignment="1">
      <alignment horizontal="left" vertical="center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_LIB FORMAT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156"/>
  <sheetViews>
    <sheetView tabSelected="1" zoomScale="70" zoomScaleNormal="70" zoomScaleSheetLayoutView="40" workbookViewId="0">
      <selection activeCell="F20" sqref="F20"/>
    </sheetView>
  </sheetViews>
  <sheetFormatPr defaultRowHeight="14.25"/>
  <cols>
    <col min="1" max="1" width="73.7109375" style="1" customWidth="1"/>
    <col min="2" max="2" width="17.85546875" style="1" customWidth="1"/>
    <col min="3" max="4" width="18.140625" style="1" customWidth="1"/>
    <col min="5" max="6" width="18.28515625" style="1" customWidth="1"/>
    <col min="7" max="7" width="22" style="1" customWidth="1"/>
    <col min="8" max="8" width="17.5703125" style="1" customWidth="1"/>
    <col min="9" max="9" width="17.7109375" style="1" customWidth="1"/>
    <col min="10" max="11" width="17.5703125" style="1" customWidth="1"/>
    <col min="12" max="12" width="17.7109375" style="22" customWidth="1"/>
    <col min="13" max="13" width="17.7109375" style="1" customWidth="1"/>
    <col min="14" max="14" width="18.42578125" style="22" customWidth="1"/>
    <col min="15" max="15" width="22.42578125" style="22" customWidth="1"/>
    <col min="16" max="16" width="11.42578125" style="1" bestFit="1" customWidth="1"/>
    <col min="17" max="16384" width="9.140625" style="1"/>
  </cols>
  <sheetData>
    <row r="1" spans="1: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>
      <c r="A3" s="52"/>
      <c r="B3" s="52"/>
      <c r="C3" s="52"/>
      <c r="D3" s="65" t="s">
        <v>2</v>
      </c>
      <c r="E3" s="65"/>
      <c r="F3" s="65"/>
      <c r="G3" s="65"/>
      <c r="H3" s="65"/>
      <c r="I3" s="65"/>
      <c r="J3" s="52"/>
      <c r="K3" s="52"/>
      <c r="L3" s="52"/>
      <c r="M3" s="52"/>
      <c r="N3" s="52"/>
      <c r="O3" s="52"/>
    </row>
    <row r="4" spans="1:15" ht="1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1"/>
      <c r="M6" s="4"/>
      <c r="N6" s="21"/>
      <c r="O6" s="21"/>
    </row>
    <row r="7" spans="1:15">
      <c r="A7" s="1" t="s">
        <v>5</v>
      </c>
      <c r="B7" s="54" t="s">
        <v>6</v>
      </c>
      <c r="C7" s="54"/>
      <c r="D7" s="54"/>
      <c r="E7" s="54"/>
      <c r="F7" s="54"/>
    </row>
    <row r="8" spans="1:15" ht="14.25" customHeight="1">
      <c r="A8" s="1" t="s">
        <v>7</v>
      </c>
      <c r="B8" s="67" t="s">
        <v>8</v>
      </c>
      <c r="C8" s="67"/>
      <c r="D8" s="67"/>
      <c r="E8" s="67"/>
      <c r="F8" s="67"/>
      <c r="L8" s="1"/>
      <c r="N8" s="1"/>
      <c r="O8" s="1"/>
    </row>
    <row r="9" spans="1:15" ht="28.5" customHeight="1">
      <c r="A9" s="13" t="s">
        <v>9</v>
      </c>
      <c r="B9" s="67" t="s">
        <v>8</v>
      </c>
      <c r="C9" s="67"/>
      <c r="D9" s="67"/>
      <c r="E9" s="67"/>
      <c r="F9" s="67"/>
      <c r="G9" s="13"/>
      <c r="H9" s="13"/>
      <c r="I9" s="13"/>
      <c r="J9" s="13"/>
      <c r="K9" s="13"/>
      <c r="L9" s="13"/>
      <c r="M9" s="13"/>
      <c r="N9" s="1"/>
      <c r="O9" s="1"/>
    </row>
    <row r="10" spans="1:15" ht="15" customHeight="1">
      <c r="A10" s="13" t="s">
        <v>10</v>
      </c>
      <c r="B10" s="67" t="s">
        <v>8</v>
      </c>
      <c r="C10" s="67"/>
      <c r="D10" s="67"/>
      <c r="E10" s="67"/>
      <c r="F10" s="67"/>
      <c r="G10" s="13"/>
      <c r="H10" s="13"/>
      <c r="I10" s="13"/>
      <c r="J10" s="13"/>
      <c r="K10" s="13"/>
      <c r="L10" s="13"/>
      <c r="M10" s="13"/>
      <c r="N10" s="13"/>
      <c r="O10" s="13"/>
    </row>
    <row r="11" spans="1:15">
      <c r="A11" s="1" t="s">
        <v>11</v>
      </c>
      <c r="B11" s="67" t="s">
        <v>8</v>
      </c>
      <c r="C11" s="67"/>
      <c r="D11" s="67"/>
      <c r="E11" s="67"/>
      <c r="F11" s="67"/>
    </row>
    <row r="12" spans="1:15">
      <c r="A12" s="1" t="s">
        <v>12</v>
      </c>
      <c r="B12" s="67" t="s">
        <v>8</v>
      </c>
      <c r="C12" s="67"/>
      <c r="D12" s="67"/>
      <c r="E12" s="67"/>
      <c r="F12" s="67"/>
    </row>
    <row r="13" spans="1:15" ht="15">
      <c r="A13" s="68" t="s">
        <v>13</v>
      </c>
      <c r="B13" s="20" t="s">
        <v>14</v>
      </c>
      <c r="C13" s="20" t="s">
        <v>15</v>
      </c>
      <c r="D13" s="20" t="s">
        <v>16</v>
      </c>
      <c r="E13" s="20" t="s">
        <v>17</v>
      </c>
      <c r="F13" s="20" t="s">
        <v>18</v>
      </c>
      <c r="G13" s="20" t="s">
        <v>19</v>
      </c>
      <c r="H13" s="20" t="s">
        <v>20</v>
      </c>
      <c r="I13" s="20" t="s">
        <v>21</v>
      </c>
      <c r="J13" s="20" t="s">
        <v>22</v>
      </c>
      <c r="K13" s="20" t="s">
        <v>23</v>
      </c>
      <c r="L13" s="20" t="s">
        <v>24</v>
      </c>
      <c r="M13" s="20" t="s">
        <v>25</v>
      </c>
      <c r="N13" s="64" t="s">
        <v>26</v>
      </c>
      <c r="O13" s="64"/>
    </row>
    <row r="14" spans="1:15" ht="30">
      <c r="A14" s="68"/>
      <c r="B14" s="53">
        <v>1</v>
      </c>
      <c r="C14" s="53">
        <v>2</v>
      </c>
      <c r="D14" s="53">
        <v>3</v>
      </c>
      <c r="E14" s="53">
        <v>4</v>
      </c>
      <c r="F14" s="53">
        <v>5</v>
      </c>
      <c r="G14" s="53">
        <v>6</v>
      </c>
      <c r="H14" s="53">
        <v>7</v>
      </c>
      <c r="I14" s="53">
        <v>8</v>
      </c>
      <c r="J14" s="53">
        <v>9</v>
      </c>
      <c r="K14" s="53">
        <v>10</v>
      </c>
      <c r="L14" s="43">
        <v>11</v>
      </c>
      <c r="M14" s="53">
        <v>12</v>
      </c>
      <c r="N14" s="21" t="s">
        <v>27</v>
      </c>
      <c r="O14" s="21" t="s">
        <v>28</v>
      </c>
    </row>
    <row r="15" spans="1:15" ht="15">
      <c r="A15" s="7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23"/>
      <c r="M15" s="7"/>
      <c r="N15" s="21"/>
      <c r="O15" s="21"/>
    </row>
    <row r="16" spans="1:15" ht="19.5" customHeight="1">
      <c r="A16" s="8" t="s">
        <v>30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24"/>
      <c r="M16" s="8"/>
      <c r="N16" s="33"/>
      <c r="O16" s="40"/>
    </row>
    <row r="17" spans="1:15" ht="20.25" customHeight="1">
      <c r="A17" s="7" t="s">
        <v>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3"/>
      <c r="O17" s="40"/>
    </row>
    <row r="18" spans="1:15" ht="16.5" customHeight="1">
      <c r="A18" s="9" t="s">
        <v>32</v>
      </c>
      <c r="B18" s="26">
        <v>152472</v>
      </c>
      <c r="C18" s="26">
        <v>152472</v>
      </c>
      <c r="D18" s="26">
        <v>152472</v>
      </c>
      <c r="E18" s="26">
        <v>152472</v>
      </c>
      <c r="F18" s="26">
        <v>152472</v>
      </c>
      <c r="G18" s="26">
        <v>152472</v>
      </c>
      <c r="H18" s="26">
        <v>152472</v>
      </c>
      <c r="I18" s="26">
        <v>152472</v>
      </c>
      <c r="J18" s="26">
        <v>152472</v>
      </c>
      <c r="K18" s="26">
        <v>152472</v>
      </c>
      <c r="L18" s="26">
        <v>152472</v>
      </c>
      <c r="M18" s="26">
        <v>152472</v>
      </c>
      <c r="N18" s="42"/>
      <c r="O18" s="41">
        <f>4*38118*12</f>
        <v>1829664</v>
      </c>
    </row>
    <row r="19" spans="1:15">
      <c r="A19" s="1" t="s">
        <v>33</v>
      </c>
      <c r="B19" s="22">
        <v>24214.799999999999</v>
      </c>
      <c r="C19" s="22">
        <v>24214.799999999999</v>
      </c>
      <c r="D19" s="22">
        <v>24214.799999999999</v>
      </c>
      <c r="E19" s="22">
        <v>24214.799999999999</v>
      </c>
      <c r="F19" s="22">
        <v>24214.799999999999</v>
      </c>
      <c r="G19" s="22">
        <v>24214.799999999999</v>
      </c>
      <c r="H19" s="22">
        <v>24214.799999999999</v>
      </c>
      <c r="I19" s="22">
        <v>24214.799999999999</v>
      </c>
      <c r="J19" s="22">
        <v>24214.799999999999</v>
      </c>
      <c r="K19" s="22">
        <v>24214.799999999999</v>
      </c>
      <c r="L19" s="22">
        <f>SUM(O19/12)</f>
        <v>24214.799999999999</v>
      </c>
      <c r="M19" s="22">
        <v>24214.799999999999</v>
      </c>
      <c r="O19" s="41">
        <f>24214.8*12</f>
        <v>290577.59999999998</v>
      </c>
    </row>
    <row r="20" spans="1:15">
      <c r="A20" s="9" t="s">
        <v>34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26"/>
      <c r="M20" s="26"/>
      <c r="N20" s="42">
        <f>123000*0.2*12</f>
        <v>295200</v>
      </c>
      <c r="O20" s="41"/>
    </row>
    <row r="21" spans="1:15" ht="16.5" customHeight="1">
      <c r="A21" s="9" t="s">
        <v>35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26"/>
      <c r="M21" s="26"/>
      <c r="N21" s="42">
        <f xml:space="preserve"> (80000*0.25*12*5)</f>
        <v>1200000</v>
      </c>
      <c r="O21" s="41"/>
    </row>
    <row r="22" spans="1:15" ht="15.75" customHeight="1">
      <c r="A22" s="10" t="s">
        <v>36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7"/>
      <c r="M22" s="27"/>
      <c r="N22" s="42"/>
      <c r="O22" s="41"/>
    </row>
    <row r="23" spans="1:15" ht="15.75" customHeight="1">
      <c r="A23" s="9" t="s">
        <v>37</v>
      </c>
      <c r="B23" s="26">
        <v>8800</v>
      </c>
      <c r="C23" s="26">
        <v>8800</v>
      </c>
      <c r="D23" s="26">
        <v>8800</v>
      </c>
      <c r="E23" s="26">
        <v>8800</v>
      </c>
      <c r="F23" s="26">
        <v>8800</v>
      </c>
      <c r="G23" s="26">
        <v>8800</v>
      </c>
      <c r="H23" s="26">
        <v>8800</v>
      </c>
      <c r="I23" s="26">
        <v>8800</v>
      </c>
      <c r="J23" s="26">
        <v>8800</v>
      </c>
      <c r="K23" s="26">
        <v>8800</v>
      </c>
      <c r="L23" s="22">
        <f>SUM(O23/12)</f>
        <v>8800</v>
      </c>
      <c r="M23" s="26">
        <v>8800</v>
      </c>
      <c r="N23" s="32"/>
      <c r="O23" s="41">
        <f>8800*12</f>
        <v>105600</v>
      </c>
    </row>
    <row r="24" spans="1:15" ht="15.75" customHeight="1">
      <c r="A24" s="9" t="s">
        <v>38</v>
      </c>
      <c r="B24" s="26">
        <v>37500</v>
      </c>
      <c r="C24" s="26">
        <v>37500</v>
      </c>
      <c r="D24" s="26">
        <v>37500</v>
      </c>
      <c r="E24" s="26">
        <v>37500</v>
      </c>
      <c r="F24" s="26">
        <v>37500</v>
      </c>
      <c r="G24" s="26">
        <v>37500</v>
      </c>
      <c r="H24" s="26">
        <v>37500</v>
      </c>
      <c r="I24" s="26">
        <v>37500</v>
      </c>
      <c r="J24" s="26">
        <v>37500</v>
      </c>
      <c r="K24" s="26">
        <v>37500</v>
      </c>
      <c r="L24" s="22">
        <f>SUM(O24/12)</f>
        <v>37500</v>
      </c>
      <c r="M24" s="26">
        <v>37500</v>
      </c>
      <c r="N24" s="42"/>
      <c r="O24" s="41">
        <f>(7500*12*5)</f>
        <v>450000</v>
      </c>
    </row>
    <row r="25" spans="1:15" ht="15.75" customHeight="1">
      <c r="A25" s="9" t="s">
        <v>39</v>
      </c>
      <c r="B25" s="26">
        <v>6000</v>
      </c>
      <c r="C25" s="26">
        <v>6000</v>
      </c>
      <c r="D25" s="26">
        <v>6000</v>
      </c>
      <c r="E25" s="26">
        <v>6000</v>
      </c>
      <c r="F25" s="26">
        <v>6000</v>
      </c>
      <c r="G25" s="26">
        <v>6000</v>
      </c>
      <c r="H25" s="26">
        <v>6000</v>
      </c>
      <c r="I25" s="26">
        <v>6000</v>
      </c>
      <c r="J25" s="26">
        <v>6000</v>
      </c>
      <c r="K25" s="26">
        <v>6000</v>
      </c>
      <c r="L25" s="22">
        <f>SUM(O25/12)</f>
        <v>6000</v>
      </c>
      <c r="M25" s="26">
        <v>6000</v>
      </c>
      <c r="N25" s="42"/>
      <c r="O25" s="41">
        <f>2*12*3000</f>
        <v>72000</v>
      </c>
    </row>
    <row r="26" spans="1:15" ht="19.899999999999999" customHeight="1">
      <c r="A26" s="8" t="s">
        <v>40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28"/>
      <c r="M26" s="28"/>
      <c r="N26" s="42"/>
      <c r="O26" s="41"/>
    </row>
    <row r="27" spans="1:15" ht="19.899999999999999" customHeight="1">
      <c r="A27" s="11" t="s">
        <v>41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9"/>
      <c r="M27" s="29"/>
      <c r="N27" s="42"/>
      <c r="O27" s="41"/>
    </row>
    <row r="28" spans="1:15" ht="19.899999999999999" customHeight="1">
      <c r="A28" s="12" t="s">
        <v>42</v>
      </c>
      <c r="B28" s="30">
        <v>1500</v>
      </c>
      <c r="C28" s="30">
        <v>1500</v>
      </c>
      <c r="D28" s="30">
        <v>1500</v>
      </c>
      <c r="E28" s="30">
        <v>1500</v>
      </c>
      <c r="F28" s="30">
        <v>1500</v>
      </c>
      <c r="G28" s="30">
        <v>1500</v>
      </c>
      <c r="H28" s="30">
        <v>1500</v>
      </c>
      <c r="I28" s="30">
        <v>1500</v>
      </c>
      <c r="J28" s="30">
        <v>1500</v>
      </c>
      <c r="K28" s="30">
        <v>1500</v>
      </c>
      <c r="L28" s="22">
        <f>SUM(O28/12)</f>
        <v>1500</v>
      </c>
      <c r="M28" s="30">
        <v>1500</v>
      </c>
      <c r="N28" s="42"/>
      <c r="O28" s="41">
        <f>1500*4*3</f>
        <v>18000</v>
      </c>
    </row>
    <row r="29" spans="1:15" ht="19.899999999999999" customHeight="1">
      <c r="A29" s="55" t="s">
        <v>43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5"/>
      <c r="N29" s="57">
        <f>SUM(N18:N28)</f>
        <v>1495200</v>
      </c>
      <c r="O29" s="58">
        <f>SUM(O15:O28)</f>
        <v>2765841.6</v>
      </c>
    </row>
    <row r="30" spans="1:15" ht="19.899999999999999" customHeight="1">
      <c r="A30" s="7" t="s">
        <v>44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23"/>
      <c r="M30" s="7"/>
      <c r="N30" s="33"/>
      <c r="O30" s="40"/>
    </row>
    <row r="31" spans="1:15" ht="16.5" customHeight="1">
      <c r="A31" s="8" t="s">
        <v>30</v>
      </c>
      <c r="B31" s="8"/>
      <c r="C31" s="8"/>
      <c r="D31" s="8"/>
      <c r="E31" s="8"/>
      <c r="F31" s="8"/>
      <c r="G31" s="8"/>
      <c r="H31" s="45"/>
      <c r="I31" s="8"/>
      <c r="J31" s="8"/>
      <c r="K31" s="8"/>
      <c r="L31" s="28"/>
      <c r="M31" s="8"/>
      <c r="N31" s="33"/>
      <c r="O31" s="40"/>
    </row>
    <row r="32" spans="1:15" ht="16.5" customHeight="1">
      <c r="A32" s="7" t="s">
        <v>45</v>
      </c>
      <c r="B32" s="31">
        <v>10000</v>
      </c>
      <c r="C32" s="31">
        <v>10000</v>
      </c>
      <c r="D32" s="31">
        <v>10000</v>
      </c>
      <c r="E32" s="31">
        <v>10000</v>
      </c>
      <c r="F32" s="31">
        <v>10000</v>
      </c>
      <c r="G32" s="31">
        <v>10000</v>
      </c>
      <c r="H32" s="31">
        <v>10000</v>
      </c>
      <c r="I32" s="31">
        <v>10000</v>
      </c>
      <c r="J32" s="31">
        <v>10000</v>
      </c>
      <c r="K32" s="31">
        <v>10000</v>
      </c>
      <c r="L32" s="31">
        <v>10000</v>
      </c>
      <c r="M32" s="31">
        <v>10000</v>
      </c>
      <c r="N32" s="42"/>
      <c r="O32" s="41">
        <f>SUM(B32:M32)</f>
        <v>120000</v>
      </c>
    </row>
    <row r="33" spans="1:15" ht="20.25" customHeight="1">
      <c r="A33" s="7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1"/>
      <c r="O33" s="41"/>
    </row>
    <row r="34" spans="1:15" ht="15" customHeight="1">
      <c r="A34" s="7" t="s">
        <v>46</v>
      </c>
      <c r="B34" s="31">
        <v>5000</v>
      </c>
      <c r="C34" s="31">
        <v>5000</v>
      </c>
      <c r="D34" s="31">
        <v>5000</v>
      </c>
      <c r="E34" s="31">
        <v>5000</v>
      </c>
      <c r="F34" s="31">
        <v>5000</v>
      </c>
      <c r="G34" s="31">
        <v>5000</v>
      </c>
      <c r="H34" s="31">
        <v>5000</v>
      </c>
      <c r="I34" s="31">
        <v>5000</v>
      </c>
      <c r="J34" s="31">
        <v>5000</v>
      </c>
      <c r="K34" s="31">
        <v>5000</v>
      </c>
      <c r="L34" s="31">
        <v>5000</v>
      </c>
      <c r="M34" s="31">
        <v>5000</v>
      </c>
      <c r="N34" s="33"/>
      <c r="O34" s="41">
        <f>SUM(B34:M34)</f>
        <v>60000</v>
      </c>
    </row>
    <row r="35" spans="1:15" ht="15.6" customHeight="1">
      <c r="A35" s="7" t="s">
        <v>47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3">
        <v>400000</v>
      </c>
      <c r="O35" s="41"/>
    </row>
    <row r="36" spans="1:15" ht="15.6" customHeight="1">
      <c r="A36" s="7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3"/>
      <c r="O36" s="41"/>
    </row>
    <row r="37" spans="1:15" ht="15.6" customHeight="1">
      <c r="A37" s="7" t="s">
        <v>48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3"/>
      <c r="O37" s="41"/>
    </row>
    <row r="38" spans="1:15" ht="15.6" customHeight="1">
      <c r="A38" s="13" t="s">
        <v>49</v>
      </c>
      <c r="B38" s="31"/>
      <c r="C38" s="31"/>
      <c r="D38" s="31">
        <f>SUM(O38/5)</f>
        <v>40000</v>
      </c>
      <c r="E38" s="31">
        <v>40000</v>
      </c>
      <c r="F38" s="31">
        <v>40000</v>
      </c>
      <c r="G38" s="31">
        <v>40000</v>
      </c>
      <c r="H38" s="31">
        <v>40000</v>
      </c>
      <c r="I38" s="31"/>
      <c r="J38" s="31"/>
      <c r="K38" s="31"/>
      <c r="L38" s="31"/>
      <c r="M38" s="31"/>
      <c r="N38" s="33"/>
      <c r="O38" s="46">
        <v>200000</v>
      </c>
    </row>
    <row r="39" spans="1:15" ht="15.6" customHeight="1">
      <c r="A39" s="39" t="s">
        <v>50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 ht="15.6" customHeight="1">
      <c r="A40" s="1" t="s">
        <v>51</v>
      </c>
      <c r="B40" s="31">
        <v>5000</v>
      </c>
      <c r="C40" s="31">
        <v>5000</v>
      </c>
      <c r="D40" s="31">
        <v>5000</v>
      </c>
      <c r="E40" s="31">
        <v>5000</v>
      </c>
      <c r="F40" s="31">
        <v>5000</v>
      </c>
      <c r="G40" s="31">
        <v>5000</v>
      </c>
      <c r="H40" s="31">
        <v>5000</v>
      </c>
      <c r="I40" s="31">
        <v>5000</v>
      </c>
      <c r="J40" s="31">
        <v>5000</v>
      </c>
      <c r="K40" s="31">
        <v>5000</v>
      </c>
      <c r="L40" s="31">
        <v>5000</v>
      </c>
      <c r="M40" s="31">
        <v>5000</v>
      </c>
      <c r="N40" s="33"/>
      <c r="O40" s="32">
        <f>SUM(B40:M40)</f>
        <v>60000</v>
      </c>
    </row>
    <row r="41" spans="1:15" ht="19.899999999999999" customHeight="1">
      <c r="A41" s="13" t="s">
        <v>52</v>
      </c>
      <c r="B41" s="31">
        <v>5000</v>
      </c>
      <c r="C41" s="31">
        <v>5000</v>
      </c>
      <c r="D41" s="31">
        <v>5000</v>
      </c>
      <c r="E41" s="31">
        <v>5000</v>
      </c>
      <c r="F41" s="31">
        <v>5000</v>
      </c>
      <c r="G41" s="31">
        <v>5000</v>
      </c>
      <c r="H41" s="31">
        <v>5000</v>
      </c>
      <c r="I41" s="31">
        <v>5000</v>
      </c>
      <c r="J41" s="31">
        <v>5000</v>
      </c>
      <c r="K41" s="31">
        <v>5000</v>
      </c>
      <c r="L41" s="31">
        <v>5000</v>
      </c>
      <c r="M41" s="31">
        <v>5000</v>
      </c>
      <c r="N41" s="33"/>
      <c r="O41" s="41">
        <f>SUM(B41:M41)</f>
        <v>60000</v>
      </c>
    </row>
    <row r="42" spans="1:15" ht="19.899999999999999" customHeight="1">
      <c r="A42" s="15" t="s">
        <v>53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41"/>
    </row>
    <row r="43" spans="1:15" ht="19.899999999999999" customHeight="1">
      <c r="A43" s="13" t="s">
        <v>54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3"/>
    </row>
    <row r="44" spans="1:15" ht="19.899999999999999" customHeight="1">
      <c r="A44" s="14" t="s">
        <v>55</v>
      </c>
      <c r="B44" s="33">
        <f>SUM(O44/7)</f>
        <v>7142.8571428571431</v>
      </c>
      <c r="C44" s="33">
        <v>7142.8571428571431</v>
      </c>
      <c r="D44" s="33">
        <v>7142.8571428571431</v>
      </c>
      <c r="E44" s="33">
        <v>7142.8571428571431</v>
      </c>
      <c r="F44" s="33">
        <v>7142.8571428571431</v>
      </c>
      <c r="G44" s="33">
        <v>7142.8571428571431</v>
      </c>
      <c r="H44" s="33">
        <v>7142.8571428571431</v>
      </c>
      <c r="I44" s="33"/>
      <c r="J44" s="33"/>
      <c r="K44" s="33"/>
      <c r="L44" s="33"/>
      <c r="M44" s="31"/>
      <c r="N44" s="33"/>
      <c r="O44" s="47">
        <v>50000</v>
      </c>
    </row>
    <row r="45" spans="1:15" ht="19.899999999999999" customHeight="1">
      <c r="A45" s="14" t="s">
        <v>56</v>
      </c>
      <c r="B45" s="33">
        <v>7142.8571428571431</v>
      </c>
      <c r="C45" s="33">
        <v>7142.8571428571431</v>
      </c>
      <c r="D45" s="33">
        <v>7142.8571428571431</v>
      </c>
      <c r="E45" s="33">
        <v>7142.8571428571431</v>
      </c>
      <c r="F45" s="33">
        <v>7142.8571428571431</v>
      </c>
      <c r="G45" s="33">
        <v>7142.8571428571431</v>
      </c>
      <c r="H45" s="33">
        <v>7142.8571428571431</v>
      </c>
      <c r="I45" s="33"/>
      <c r="J45" s="33"/>
      <c r="K45" s="33"/>
      <c r="L45" s="33"/>
      <c r="M45" s="31"/>
      <c r="N45" s="33"/>
      <c r="O45" s="47">
        <v>50000</v>
      </c>
    </row>
    <row r="46" spans="1:15" ht="19.899999999999999" customHeight="1">
      <c r="A46" s="14" t="s">
        <v>57</v>
      </c>
      <c r="B46" s="33">
        <f>SUM(O46/7)</f>
        <v>38571.428571428572</v>
      </c>
      <c r="C46" s="33">
        <v>38571.428571428572</v>
      </c>
      <c r="D46" s="33">
        <v>38571.428571428572</v>
      </c>
      <c r="E46" s="33">
        <v>38571.428571428572</v>
      </c>
      <c r="F46" s="33">
        <v>38571.428571428572</v>
      </c>
      <c r="G46" s="33">
        <v>38571.428571428572</v>
      </c>
      <c r="H46" s="33">
        <v>38571.428571428572</v>
      </c>
      <c r="I46" s="33"/>
      <c r="J46" s="33"/>
      <c r="K46" s="33"/>
      <c r="L46" s="33"/>
      <c r="M46" s="31"/>
      <c r="N46" s="33"/>
      <c r="O46" s="47">
        <v>270000</v>
      </c>
    </row>
    <row r="47" spans="1:15" ht="19.899999999999999" customHeight="1">
      <c r="A47" s="15" t="s">
        <v>58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42"/>
      <c r="O47" s="41"/>
    </row>
    <row r="48" spans="1:15" ht="19.899999999999999" customHeight="1">
      <c r="A48" s="13" t="s">
        <v>59</v>
      </c>
      <c r="B48" s="31">
        <v>5000</v>
      </c>
      <c r="C48" s="31">
        <v>5000</v>
      </c>
      <c r="D48" s="31">
        <v>5000</v>
      </c>
      <c r="E48" s="31">
        <v>5000</v>
      </c>
      <c r="F48" s="31">
        <v>5000</v>
      </c>
      <c r="G48" s="31">
        <v>5000</v>
      </c>
      <c r="H48" s="31">
        <v>5000</v>
      </c>
      <c r="I48" s="31">
        <v>5000</v>
      </c>
      <c r="J48" s="31">
        <v>5000</v>
      </c>
      <c r="K48" s="31">
        <v>5000</v>
      </c>
      <c r="L48" s="31">
        <v>5000</v>
      </c>
      <c r="M48" s="31">
        <v>5000</v>
      </c>
      <c r="N48" s="33"/>
      <c r="O48" s="41">
        <f>SUM(B48:M48)</f>
        <v>60000</v>
      </c>
    </row>
    <row r="49" spans="1:15" ht="19.899999999999999" customHeight="1">
      <c r="A49" s="13" t="s">
        <v>60</v>
      </c>
      <c r="B49" s="31">
        <v>5000</v>
      </c>
      <c r="C49" s="31">
        <v>5000</v>
      </c>
      <c r="D49" s="31">
        <v>5000</v>
      </c>
      <c r="E49" s="31">
        <v>5000</v>
      </c>
      <c r="F49" s="31">
        <v>5000</v>
      </c>
      <c r="G49" s="31">
        <v>5000</v>
      </c>
      <c r="H49" s="31">
        <v>5000</v>
      </c>
      <c r="I49" s="31">
        <v>5000</v>
      </c>
      <c r="J49" s="31">
        <v>5000</v>
      </c>
      <c r="K49" s="31">
        <v>5000</v>
      </c>
      <c r="L49" s="31">
        <v>5000</v>
      </c>
      <c r="M49" s="31">
        <v>5000</v>
      </c>
      <c r="N49" s="33"/>
      <c r="O49" s="41">
        <f>SUM(B49:M49)</f>
        <v>60000</v>
      </c>
    </row>
    <row r="50" spans="1:15" ht="19.899999999999999" customHeight="1">
      <c r="A50" s="8" t="s">
        <v>61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3"/>
      <c r="O50" s="40"/>
    </row>
    <row r="51" spans="1:15" ht="19.899999999999999" customHeight="1">
      <c r="A51" s="16" t="s">
        <v>62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3"/>
      <c r="O51" s="32"/>
    </row>
    <row r="52" spans="1:15" ht="19.899999999999999" customHeight="1">
      <c r="A52" s="1" t="s">
        <v>50</v>
      </c>
      <c r="B52" s="22">
        <v>10000</v>
      </c>
      <c r="C52" s="22">
        <v>10000</v>
      </c>
      <c r="D52" s="22">
        <v>10000</v>
      </c>
      <c r="E52" s="22">
        <v>10000</v>
      </c>
      <c r="F52" s="22">
        <v>10000</v>
      </c>
      <c r="G52" s="22">
        <v>10000</v>
      </c>
      <c r="H52" s="22">
        <v>10000</v>
      </c>
      <c r="I52" s="22">
        <v>10000</v>
      </c>
      <c r="J52" s="22">
        <v>10000</v>
      </c>
      <c r="K52" s="22">
        <v>10000</v>
      </c>
      <c r="L52" s="22">
        <v>10000</v>
      </c>
      <c r="M52" s="31">
        <v>10000</v>
      </c>
      <c r="N52" s="33"/>
      <c r="O52" s="42">
        <v>120000</v>
      </c>
    </row>
    <row r="53" spans="1:15" ht="19.899999999999999" customHeight="1">
      <c r="A53" s="1" t="s">
        <v>63</v>
      </c>
      <c r="B53" s="31">
        <v>5000</v>
      </c>
      <c r="C53" s="31">
        <v>5000</v>
      </c>
      <c r="D53" s="31">
        <v>5000</v>
      </c>
      <c r="E53" s="31">
        <v>5000</v>
      </c>
      <c r="F53" s="31">
        <v>5000</v>
      </c>
      <c r="G53" s="31">
        <v>5000</v>
      </c>
      <c r="H53" s="31">
        <v>5000</v>
      </c>
      <c r="I53" s="31">
        <v>5000</v>
      </c>
      <c r="J53" s="31">
        <v>5000</v>
      </c>
      <c r="K53" s="31">
        <v>5000</v>
      </c>
      <c r="L53" s="31">
        <v>5000</v>
      </c>
      <c r="M53" s="31">
        <v>5000</v>
      </c>
      <c r="N53" s="33"/>
      <c r="O53" s="41">
        <f>SUM(B53:M53)</f>
        <v>60000</v>
      </c>
    </row>
    <row r="54" spans="1:15" ht="19.899999999999999" customHeight="1">
      <c r="A54" s="59" t="s">
        <v>64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60"/>
      <c r="M54" s="59"/>
      <c r="N54" s="57">
        <f>SUM(N35:N53)</f>
        <v>400000</v>
      </c>
      <c r="O54" s="58">
        <f>SUM(O32:O53)</f>
        <v>1170000</v>
      </c>
    </row>
    <row r="55" spans="1:15" ht="19.899999999999999" customHeight="1">
      <c r="A55" s="7" t="s">
        <v>65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3"/>
      <c r="M55" s="7"/>
      <c r="N55" s="33"/>
      <c r="O55" s="40"/>
    </row>
    <row r="56" spans="1:15" ht="19.899999999999999" customHeight="1">
      <c r="A56" s="18" t="s">
        <v>66</v>
      </c>
      <c r="B56" s="17"/>
      <c r="C56" s="17"/>
      <c r="D56" s="17"/>
      <c r="E56" s="18">
        <v>60000</v>
      </c>
      <c r="F56" s="18"/>
      <c r="G56" s="17"/>
      <c r="H56" s="17"/>
      <c r="I56" s="17"/>
      <c r="J56" s="17"/>
      <c r="K56" s="17"/>
      <c r="L56" s="34"/>
      <c r="M56" s="31"/>
      <c r="N56" s="33"/>
      <c r="O56" s="33">
        <v>60000</v>
      </c>
    </row>
    <row r="57" spans="1:15" ht="19.899999999999999" customHeight="1">
      <c r="A57" s="19" t="s">
        <v>67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35"/>
      <c r="M57" s="19"/>
      <c r="N57" s="32">
        <v>500000</v>
      </c>
      <c r="O57" s="42"/>
    </row>
    <row r="58" spans="1:15" ht="19.899999999999999" customHeight="1">
      <c r="A58" s="19" t="s">
        <v>68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5"/>
      <c r="M58" s="19"/>
      <c r="N58" s="32">
        <v>300000</v>
      </c>
      <c r="O58" s="42"/>
    </row>
    <row r="59" spans="1:15" ht="19.899999999999999" customHeight="1">
      <c r="A59" s="55" t="s">
        <v>69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5"/>
      <c r="N59" s="57">
        <f>SUM(N57:N58)</f>
        <v>800000</v>
      </c>
      <c r="O59" s="58">
        <f>SUM(O56:O56)</f>
        <v>60000</v>
      </c>
    </row>
    <row r="60" spans="1:15" ht="19.899999999999999" customHeight="1">
      <c r="A60" s="55" t="s">
        <v>70</v>
      </c>
      <c r="B60" s="61">
        <f>SUM(B18:B58)</f>
        <v>333343.94285714289</v>
      </c>
      <c r="C60" s="61">
        <f t="shared" ref="C60:M60" si="0">SUM(C18:C58)</f>
        <v>333343.94285714289</v>
      </c>
      <c r="D60" s="61">
        <f t="shared" si="0"/>
        <v>373343.94285714289</v>
      </c>
      <c r="E60" s="61">
        <f t="shared" si="0"/>
        <v>433343.94285714289</v>
      </c>
      <c r="F60" s="61">
        <f t="shared" si="0"/>
        <v>373343.94285714289</v>
      </c>
      <c r="G60" s="61">
        <f t="shared" si="0"/>
        <v>373343.94285714289</v>
      </c>
      <c r="H60" s="61">
        <f t="shared" si="0"/>
        <v>373343.94285714289</v>
      </c>
      <c r="I60" s="61">
        <f t="shared" si="0"/>
        <v>280486.8</v>
      </c>
      <c r="J60" s="61">
        <f t="shared" si="0"/>
        <v>280486.8</v>
      </c>
      <c r="K60" s="61">
        <f t="shared" si="0"/>
        <v>280486.8</v>
      </c>
      <c r="L60" s="61">
        <f t="shared" si="0"/>
        <v>280486.8</v>
      </c>
      <c r="M60" s="61">
        <f t="shared" si="0"/>
        <v>280486.8</v>
      </c>
      <c r="N60" s="62">
        <f>SUM(N59,N54,N29)</f>
        <v>2695200</v>
      </c>
      <c r="O60" s="63">
        <f>SUM(O59,O54,O29)</f>
        <v>3995841.6</v>
      </c>
    </row>
    <row r="61" spans="1:15" ht="42" customHeight="1">
      <c r="M61" s="44"/>
    </row>
    <row r="62" spans="1:15" ht="33.75" customHeight="1">
      <c r="A62" s="48" t="s">
        <v>71</v>
      </c>
      <c r="B62" s="49"/>
      <c r="D62" s="5"/>
      <c r="E62" s="5"/>
      <c r="F62" s="5"/>
      <c r="G62" s="5"/>
      <c r="H62" s="5"/>
      <c r="I62" s="5"/>
      <c r="J62" s="5"/>
      <c r="K62" s="5"/>
      <c r="M62" s="5"/>
      <c r="N62" s="33"/>
    </row>
    <row r="63" spans="1:15" ht="33.75" customHeight="1">
      <c r="A63" s="50" t="s">
        <v>72</v>
      </c>
      <c r="B63" s="51">
        <f>SUM(B60:M60)</f>
        <v>3995841.5999999996</v>
      </c>
      <c r="C63" s="6"/>
      <c r="D63" s="6"/>
      <c r="E63" s="6"/>
      <c r="F63" s="6"/>
      <c r="G63" s="6"/>
      <c r="H63" s="6"/>
      <c r="I63" s="6"/>
      <c r="J63" s="6"/>
      <c r="K63" s="6"/>
      <c r="L63" s="36"/>
      <c r="M63" s="6"/>
      <c r="N63" s="33"/>
    </row>
    <row r="64" spans="1:15" ht="19.5" customHeight="1">
      <c r="A64" s="3"/>
      <c r="B64" s="3"/>
      <c r="C64" s="3"/>
      <c r="D64" s="3"/>
      <c r="E64" s="3"/>
      <c r="F64" s="3"/>
      <c r="G64" s="34"/>
      <c r="H64" s="3"/>
      <c r="I64" s="22"/>
      <c r="J64" s="22"/>
      <c r="L64" s="1"/>
      <c r="N64" s="1"/>
      <c r="O64" s="1"/>
    </row>
    <row r="65" spans="7:10" s="1" customFormat="1" ht="19.899999999999999" customHeight="1">
      <c r="G65" s="22"/>
      <c r="I65" s="22"/>
      <c r="J65" s="22"/>
    </row>
    <row r="66" spans="7:10" ht="16.5" customHeight="1"/>
    <row r="67" spans="7:10" ht="16.5" customHeight="1"/>
    <row r="68" spans="7:10" ht="19.899999999999999" customHeight="1"/>
    <row r="69" spans="7:10" ht="19.899999999999999" customHeight="1"/>
    <row r="70" spans="7:10" ht="19.899999999999999" customHeight="1"/>
    <row r="71" spans="7:10" ht="19.899999999999999" customHeight="1"/>
    <row r="72" spans="7:10" ht="19.899999999999999" customHeight="1"/>
    <row r="73" spans="7:10" ht="19.899999999999999" customHeight="1"/>
    <row r="74" spans="7:10" ht="18.75" customHeight="1"/>
    <row r="75" spans="7:10" ht="16.5" customHeight="1"/>
    <row r="76" spans="7:10" ht="19.899999999999999" customHeight="1"/>
    <row r="77" spans="7:10" ht="19.899999999999999" customHeight="1"/>
    <row r="78" spans="7:10" ht="19.899999999999999" customHeight="1"/>
    <row r="79" spans="7:10" ht="19.899999999999999" customHeight="1"/>
    <row r="80" spans="7:10" ht="19.899999999999999" customHeight="1"/>
    <row r="81" spans="1:86" ht="19.899999999999999" customHeight="1"/>
    <row r="82" spans="1:86" ht="19.899999999999999" customHeight="1"/>
    <row r="83" spans="1:86" ht="19.899999999999999" customHeight="1"/>
    <row r="84" spans="1:86" ht="19.899999999999999" customHeight="1"/>
    <row r="85" spans="1:86" s="2" customFormat="1" ht="19.899999999999999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22"/>
      <c r="M85" s="1"/>
      <c r="N85" s="22"/>
      <c r="O85" s="2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</row>
    <row r="86" spans="1:86" s="2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22"/>
      <c r="M86" s="1"/>
      <c r="N86" s="22"/>
      <c r="O86" s="2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</row>
    <row r="87" spans="1:86" ht="15.75" customHeight="1"/>
    <row r="88" spans="1:86" ht="15.75" customHeight="1"/>
    <row r="89" spans="1:86" ht="15.75" customHeight="1"/>
    <row r="90" spans="1:86" ht="15.75" customHeight="1"/>
    <row r="91" spans="1:86" ht="15.75" customHeight="1"/>
    <row r="92" spans="1:86" ht="16.5" customHeight="1"/>
    <row r="93" spans="1:86" ht="17.25" customHeight="1"/>
    <row r="94" spans="1:86" ht="19.899999999999999" customHeight="1"/>
    <row r="95" spans="1:86" ht="19.899999999999999" customHeight="1"/>
    <row r="96" spans="1:86" ht="19.899999999999999" customHeight="1"/>
    <row r="97" ht="19.899999999999999" customHeight="1"/>
    <row r="98" ht="15.75" customHeight="1"/>
    <row r="99" ht="19.899999999999999" customHeight="1"/>
    <row r="100" ht="19.899999999999999" customHeight="1"/>
    <row r="101" ht="18" customHeight="1"/>
    <row r="102" ht="16.5" customHeight="1"/>
    <row r="103" ht="16.5" customHeight="1"/>
    <row r="104" ht="16.5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  <row r="112" ht="19.899999999999999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6.5" customHeight="1"/>
    <row r="141" ht="18.75" customHeight="1"/>
    <row r="142" ht="19.5" customHeight="1"/>
    <row r="143" ht="19.5" customHeight="1"/>
    <row r="144" ht="19.899999999999999" customHeight="1"/>
    <row r="145" ht="19.899999999999999" customHeight="1"/>
    <row r="146" ht="19.899999999999999" customHeight="1"/>
    <row r="147" ht="19.899999999999999" customHeight="1"/>
    <row r="148" ht="19.899999999999999" customHeight="1"/>
    <row r="149" ht="16.5" customHeight="1"/>
    <row r="150" ht="18.75" customHeight="1"/>
    <row r="151" ht="18" customHeight="1"/>
    <row r="156" ht="15" customHeight="1"/>
  </sheetData>
  <mergeCells count="12">
    <mergeCell ref="N13:O13"/>
    <mergeCell ref="A1:O1"/>
    <mergeCell ref="A2:O2"/>
    <mergeCell ref="A4:O4"/>
    <mergeCell ref="A5:O5"/>
    <mergeCell ref="D3:I3"/>
    <mergeCell ref="B12:F12"/>
    <mergeCell ref="B8:F8"/>
    <mergeCell ref="B9:F9"/>
    <mergeCell ref="B10:F10"/>
    <mergeCell ref="B11:F11"/>
    <mergeCell ref="A13:A14"/>
  </mergeCells>
  <phoneticPr fontId="0" type="noConversion"/>
  <pageMargins left="0.81" right="0.16" top="0.57999999999999996" bottom="0.25" header="0" footer="0"/>
  <pageSetup paperSize="9" scale="46" orientation="portrait" horizontalDpi="4294967295" verticalDpi="4294967295" r:id="rId1"/>
  <headerFooter alignWithMargins="0"/>
  <colBreaks count="1" manualBreakCount="1">
    <brk id="8" max="7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F10197E5372140BA8DE53E15A04032" ma:contentTypeVersion="13" ma:contentTypeDescription="Create a new document." ma:contentTypeScope="" ma:versionID="dd014fedc38b4755b6e63d7e900650bd">
  <xsd:schema xmlns:xsd="http://www.w3.org/2001/XMLSchema" xmlns:xs="http://www.w3.org/2001/XMLSchema" xmlns:p="http://schemas.microsoft.com/office/2006/metadata/properties" xmlns:ns2="ca901337-980f-4842-8e84-6920b1c83dd2" xmlns:ns3="878c1210-c8f3-4423-a5c0-51ad3b0f5231" targetNamespace="http://schemas.microsoft.com/office/2006/metadata/properties" ma:root="true" ma:fieldsID="a81a9d126d76d83ce993a5495e38a324" ns2:_="" ns3:_="">
    <xsd:import namespace="ca901337-980f-4842-8e84-6920b1c83dd2"/>
    <xsd:import namespace="878c1210-c8f3-4423-a5c0-51ad3b0f5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1337-980f-4842-8e84-6920b1c83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8c1210-c8f3-4423-a5c0-51ad3b0f5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D30C55D-F7A1-4676-99C9-FD18A20A8E25}"/>
</file>

<file path=customXml/itemProps2.xml><?xml version="1.0" encoding="utf-8"?>
<ds:datastoreItem xmlns:ds="http://schemas.openxmlformats.org/officeDocument/2006/customXml" ds:itemID="{1A767D11-AFF6-4CC6-A480-94661C8AE7A9}"/>
</file>

<file path=customXml/itemProps3.xml><?xml version="1.0" encoding="utf-8"?>
<ds:datastoreItem xmlns:ds="http://schemas.openxmlformats.org/officeDocument/2006/customXml" ds:itemID="{E1524AD3-318E-4EAE-A445-27C7A0819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PCASTRD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oedpc1</dc:creator>
  <cp:keywords/>
  <dc:description/>
  <cp:lastModifiedBy>X</cp:lastModifiedBy>
  <cp:revision/>
  <dcterms:created xsi:type="dcterms:W3CDTF">2010-01-14T03:58:46Z</dcterms:created>
  <dcterms:modified xsi:type="dcterms:W3CDTF">2022-03-17T06:27:42Z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Ariadne Pada</vt:lpwstr>
  </property>
  <property fmtid="{D5CDD505-2E9C-101B-9397-08002B2CF9AE}" pid="3" name="Order">
    <vt:lpwstr>547000.000000000</vt:lpwstr>
  </property>
  <property fmtid="{D5CDD505-2E9C-101B-9397-08002B2CF9AE}" pid="4" name="SharedWithUsers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Ariadne Pada</vt:lpwstr>
  </property>
  <property fmtid="{D5CDD505-2E9C-101B-9397-08002B2CF9AE}" pid="7" name="ComplianceAssetId">
    <vt:lpwstr/>
  </property>
  <property fmtid="{D5CDD505-2E9C-101B-9397-08002B2CF9AE}" pid="8" name="TriggerFlowInfo">
    <vt:lpwstr/>
  </property>
  <property fmtid="{D5CDD505-2E9C-101B-9397-08002B2CF9AE}" pid="9" name="ContentTypeId">
    <vt:lpwstr>0x010100273075E31F740746810160044FB611A3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MediaLengthInSeconds">
    <vt:lpwstr/>
  </property>
</Properties>
</file>